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4A436224-DFB5-471A-B77A-E12E81213A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38" i="1"/>
  <c r="H34" i="1"/>
  <c r="H35" i="1" l="1"/>
  <c r="G35" i="1"/>
  <c r="H42" i="1" l="1"/>
  <c r="G42" i="1"/>
  <c r="H41" i="1"/>
  <c r="G41" i="1"/>
  <c r="H40" i="1"/>
  <c r="G40" i="1"/>
  <c r="H39" i="1"/>
  <c r="G39" i="1"/>
  <c r="G33" i="1"/>
  <c r="H32" i="1"/>
  <c r="G32" i="1"/>
  <c r="H31" i="1"/>
  <c r="G31" i="1"/>
  <c r="J30" i="1"/>
  <c r="H30" i="1" s="1"/>
  <c r="G45" i="1" l="1"/>
  <c r="H33" i="1" l="1"/>
  <c r="G47" i="1" l="1"/>
  <c r="G46" i="1"/>
  <c r="I46" i="1"/>
  <c r="G44" i="1"/>
  <c r="G38" i="1"/>
  <c r="I30" i="1"/>
  <c r="G34" i="1" l="1"/>
  <c r="G30" i="1"/>
  <c r="F47" i="1" l="1"/>
  <c r="F46" i="1"/>
  <c r="F45" i="1"/>
  <c r="F44" i="1"/>
  <c r="F42" i="1"/>
  <c r="F41" i="1"/>
  <c r="F40" i="1"/>
  <c r="F39" i="1"/>
  <c r="F38" i="1"/>
  <c r="F35" i="1"/>
  <c r="F34" i="1"/>
  <c r="F33" i="1"/>
  <c r="F32" i="1"/>
  <c r="F31" i="1"/>
  <c r="F30" i="1"/>
  <c r="G48" i="1" l="1"/>
  <c r="H48" i="1"/>
  <c r="I48" i="1"/>
  <c r="J48" i="1"/>
  <c r="K45" i="1"/>
  <c r="K46" i="1"/>
  <c r="K47" i="1"/>
  <c r="K44" i="1"/>
  <c r="K39" i="1"/>
  <c r="K40" i="1"/>
  <c r="K41" i="1"/>
  <c r="K42" i="1"/>
  <c r="K38" i="1"/>
  <c r="K31" i="1"/>
  <c r="K32" i="1"/>
  <c r="K33" i="1"/>
  <c r="K34" i="1"/>
  <c r="K35" i="1"/>
  <c r="K30" i="1"/>
  <c r="E48" i="1"/>
  <c r="F48" i="1"/>
  <c r="K48" i="1" l="1"/>
</calcChain>
</file>

<file path=xl/sharedStrings.xml><?xml version="1.0" encoding="utf-8"?>
<sst xmlns="http://schemas.openxmlformats.org/spreadsheetml/2006/main" count="99" uniqueCount="87">
  <si>
    <t>(juridinio asmens pavadinimas, kodas)</t>
  </si>
  <si>
    <t>(sutarties numeris ir data)</t>
  </si>
  <si>
    <t>TVIRTINU</t>
  </si>
  <si>
    <t>(A. V.)</t>
  </si>
  <si>
    <t>Eil. Nr.</t>
  </si>
  <si>
    <t>Pasiekta veiklos rezultato rodiklio reikšmė (vertinimo kriterijus) per ataskaitinį laikotarpį</t>
  </si>
  <si>
    <t xml:space="preserve">1. </t>
  </si>
  <si>
    <t>Vykdymo išlaidos</t>
  </si>
  <si>
    <t>1.1.</t>
  </si>
  <si>
    <t>1.1.1.</t>
  </si>
  <si>
    <t>2.</t>
  </si>
  <si>
    <t>Administravimo išlaidos</t>
  </si>
  <si>
    <t>2.1.</t>
  </si>
  <si>
    <t>Iš viso</t>
  </si>
  <si>
    <t>(juridinio asmens vadovo pareigos)</t>
  </si>
  <si>
    <t xml:space="preserve">     (parašas) </t>
  </si>
  <si>
    <t>(juridinio asmens finansininko pareigos)</t>
  </si>
  <si>
    <t>(projekto pavadinimas)</t>
  </si>
  <si>
    <t>(vardas, pavardė)</t>
  </si>
  <si>
    <t>Planuojamų pasiekti veiklos rezultatų rodiklių reikšmės (vertinimo kriterijus) (pagal Sąmatos lentelės 3 skiltį). Iš jų:</t>
  </si>
  <si>
    <t>Pasiekta veiklos rezultato rodiklio reikšmė (vertinimo kriterijus) nuo projekto finansavimo pradžios</t>
  </si>
  <si>
    <t>Per ataskaitinį laikotarpį</t>
  </si>
  <si>
    <t xml:space="preserve">1.2. </t>
  </si>
  <si>
    <t>1.2.1.</t>
  </si>
  <si>
    <t>Faktinės išlaidos, Eur</t>
  </si>
  <si>
    <t>Nuosavas projekto vykdytojo (jo paties,  partnerių, rėmėjų ar kitų šaltinių) įnašas</t>
  </si>
  <si>
    <t>Bendra suma</t>
  </si>
  <si>
    <t>A. V.</t>
  </si>
  <si>
    <t>(Savivaldybės administracijos darbuotojo pareigos)</t>
  </si>
  <si>
    <t xml:space="preserve">(parašas) </t>
  </si>
  <si>
    <t>Nuo projekto finansavimo pradžios</t>
  </si>
  <si>
    <t>11 (9 + 10)</t>
  </si>
  <si>
    <t>Nuosavas projekto vykdytojo (jo paties, partnerių, rėmėjų ar kitų šaltinių) įnašas per visą projekto vykdymo laikotarpį</t>
  </si>
  <si>
    <t>(ataskaitos registravimo data, numeris)</t>
  </si>
  <si>
    <t xml:space="preserve">Ataskaitą priėmė ir patikrino  </t>
  </si>
  <si>
    <t>Pasiruošimas ir dalyvavimas Lietuvos futbolo čempionatuose. 2020/2021 ir 2021/2022 m. sezonai.</t>
  </si>
  <si>
    <t>1. Pasiruošimo procese dalyvauja 390 sportininkų (325 vaikinai ir 65 merginos). "Kauno Žalgirio" futbolo akademiją LFF organizuojamose varžybose 2020-2021 m. ir 2021-2022 m. sezonuose atstovaus 12 vaikinų ir 3 merginų komandos. Procesas trunka 2021 m. 12 mėn.                                                                         2. Procesas vykdomas pagal futbolininkų ugdymo programą „Anderlecht“.
3. Komandos dalyvauja Lietuvos jaunimo U19 futbolo čempionate; I lygos U17 divizione; SHARP Elitinės jaunių lygos futbolo čempionate U16 ir U15 divizione; Lietuvos jaunučių futbolo čempionato U14, U13 divizione; Lietuvos vaikų futbolo čempionato "WELLKID LYGA" PRO lygmens U12, U11, U10, U9 divizione; Lietuvos vaikų futbolo čempionato "WELLKID LYGA" Apskričių lygmens U12 divizione;   Lietuvos mergaičių (2007 m.gim. ir jaun) futbolo čempionate; Lietuvos merginų Elitinės lygos futbolo čempionate; Lietuvos moterų futbolo asociacijos Pirmos lygos pirmenybėse. 4. Sportininkų, įtrauktų į Lietuvos futbolo vaikinų ir merginų  rinktines skaičius - 20. 5. Veiklas vykdo 21 treneris.</t>
  </si>
  <si>
    <t xml:space="preserve">Projekto vykdytojų darbo užmokestis </t>
  </si>
  <si>
    <t>1.1.2.</t>
  </si>
  <si>
    <t>Soporto salių ir stadionų nuoma</t>
  </si>
  <si>
    <t>Transporto nuoma</t>
  </si>
  <si>
    <t>Teisėjavimo paslaugos</t>
  </si>
  <si>
    <t>Soporto inventoriaus įsigijimas</t>
  </si>
  <si>
    <t>Sporto aprangos įsigijimas</t>
  </si>
  <si>
    <t>1.1.3.</t>
  </si>
  <si>
    <t>1.1.4.</t>
  </si>
  <si>
    <t>1.1.5.</t>
  </si>
  <si>
    <t>1.1.6.</t>
  </si>
  <si>
    <t>Veikla susijusi su teikiamomis paslaugomis Kauno miesto savivaldybei priklausančiuose sporto objektuose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</si>
  <si>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Planuojama sudaryti 20 paslaugų teikimo sutarčių su juridiniais ir fiziniais asmenimis. Planuojamas paslaugų gavėjų skaičius - 7000.</t>
  </si>
  <si>
    <t xml:space="preserve">Komunalinių paslaugų išlaidos </t>
  </si>
  <si>
    <t>Pastatų, objektų ir teritorijos apsaugos ir priežiūros paslaugos</t>
  </si>
  <si>
    <t>Pastatų, objektų ir teritorijos priežiūros prekių įsigijimo išlaidos</t>
  </si>
  <si>
    <t>Degalų išlaidos aikščių priežiūros technikai</t>
  </si>
  <si>
    <t>1.2.2.</t>
  </si>
  <si>
    <t>1.2.3.</t>
  </si>
  <si>
    <t>1.2.4.</t>
  </si>
  <si>
    <t>1.2.5.</t>
  </si>
  <si>
    <t>Projekto vadovo darbo užmokestis</t>
  </si>
  <si>
    <t>Projekto koordinatoriaus darbo užmokestis</t>
  </si>
  <si>
    <t>Projekto buhalterio darbo užmokestis</t>
  </si>
  <si>
    <t>Projekto administratoriaus darbo užmokestis</t>
  </si>
  <si>
    <t>2.2.</t>
  </si>
  <si>
    <t>2.3.</t>
  </si>
  <si>
    <t>2.4.</t>
  </si>
  <si>
    <t xml:space="preserve">Kauno miesto savivaldybės administracijos Sporto skyriaus vedėjas </t>
  </si>
  <si>
    <t>Mindaugas Šivickas</t>
  </si>
  <si>
    <t>VšĮ „Kauno Žalgirio“ futbolo akademija, kodas 303477440</t>
  </si>
  <si>
    <t>Profesionalus jaunųjų futbolininkų ugdymas</t>
  </si>
  <si>
    <t>SRB-166, 2021 m. kovo 24 d.</t>
  </si>
  <si>
    <t>Rūta Balsytė</t>
  </si>
  <si>
    <t>Sporto vadybininkas pavaduojantis direktorių</t>
  </si>
  <si>
    <t>Darius Šinkūnas</t>
  </si>
  <si>
    <t>Parengė BĮ Kauno biudžetinių įstaigų buhalterinė apskaita specialistė Izolda Kristina Laurišienė, tel. 8 691 17178, e-paštas izolda.kristina.laurisiene@kba.lt</t>
  </si>
  <si>
    <t>BĮ Kauno biudžetinių įstaigų buhalterinė apskaita grupės vadovė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</si>
  <si>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Nuo projekto pradžios sudaryta 16 paslaugų teikimo sutarčių su juridiniais ir fiziniais asmenimis. Paslaugų gavėjų skaičius - 5000.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</si>
  <si>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II ketvirtyje sudaryta 5 paslaugų teikimo sutartys su juridiniais ir fiziniais asmenimis. Paslaugų gavėjų skaičius - 2000.</t>
  </si>
  <si>
    <t>1. Pasiruošimo procese dalyvavo 390 sportininkų (325 vaikinai ir 65 merginos). "Kauno Žalgirio" futbolo akademiją LFF organizuojamose varžybose 2020-2021 m. nuo projekto pradžios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Nuo projekto pradžios sportininkų  įtrauktų į Lietuvos futbolo vaikinų ir merginų  rinktines skaičius - 48. Veiklas vykdė 20 trenerių.</t>
  </si>
  <si>
    <t>1. Pasiruošimo procese dalyvavo 390 sportininkų (325 vaikinai ir 65 merginos). "Kauno Žalgirio" futbolo akademiją LFF organizuojamose varžybose 2020-2021 m. sezone II ketvirtyje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II ketvirtyje sportininkų  įtrauktų į Lietuvos futbolo vaikinų ir merginų  rinktines skaičius - 21. Veiklas vykdė 20 trenerių.</t>
  </si>
  <si>
    <t>Forma patvirtinta
Kauno miesto savivaldybės 
administracijos direktoriaus 
2020 m. vasario 24 d.
įsakymu Nr. A-634
(Kauno miesto savivaldybės
administracijos direktoriaus
2021 m. birželio 7 d.
įsakymo Nr. A-2048 redakcija)</t>
  </si>
  <si>
    <r>
      <t>KAUNO MIESTO SAVIVALDYBĖS IR NUOSAVŲ LĖŠŲ PANAUDOJIMO I</t>
    </r>
    <r>
      <rPr>
        <b/>
        <u/>
        <sz val="11"/>
        <color theme="1"/>
        <rFont val="Times New Roman"/>
        <family val="1"/>
        <charset val="186"/>
      </rPr>
      <t xml:space="preserve">I </t>
    </r>
    <r>
      <rPr>
        <b/>
        <sz val="11"/>
        <color theme="1"/>
        <rFont val="Times New Roman"/>
        <family val="1"/>
      </rPr>
      <t xml:space="preserve">KETVIRČIO / </t>
    </r>
    <r>
      <rPr>
        <b/>
        <u/>
        <sz val="11"/>
        <color theme="1"/>
        <rFont val="Times New Roman"/>
        <family val="1"/>
        <charset val="186"/>
      </rPr>
      <t>2021</t>
    </r>
    <r>
      <rPr>
        <b/>
        <sz val="11"/>
        <color theme="1"/>
        <rFont val="Times New Roman"/>
        <family val="1"/>
      </rPr>
      <t xml:space="preserve"> METŲ  ATASKAITA</t>
    </r>
  </si>
  <si>
    <t>Išlaidų pavadinimas (pagal projekto sąmatos, pridedamos prie Kauno miesto savivaldybės lėšų naudojimo projektui finansuoti sutarties (toliau – Sąmata), lentelės 2 skiltį)</t>
  </si>
  <si>
    <t>Nuo projekto finansavimo pradžios skirta suma, Eur (iš Kauno miesto savivaldybės lėšų, pagal Sąmatos lentelės 8 skiltį)</t>
  </si>
  <si>
    <t>Nuo projekto finansavimo pradžios gauta suma, Eur (iš Kauno miesto savivaldybės lėšų)</t>
  </si>
  <si>
    <t xml:space="preserve"> Iš Kauno miesto savivaldybės  lėšų per visą projekto vykdymo laikotarpį</t>
  </si>
  <si>
    <t>Kauno miesto savivaldybės lėšos</t>
  </si>
  <si>
    <r>
      <rPr>
        <u/>
        <sz val="11"/>
        <color theme="1"/>
        <rFont val="Times New Roman"/>
        <family val="1"/>
        <charset val="186"/>
      </rPr>
      <t xml:space="preserve">2021 </t>
    </r>
    <r>
      <rPr>
        <sz val="11"/>
        <color theme="1"/>
        <rFont val="Times New Roman"/>
        <family val="1"/>
      </rPr>
      <t>m.lepos</t>
    </r>
    <r>
      <rPr>
        <u/>
        <sz val="11"/>
        <color theme="1"/>
        <rFont val="Times New Roman"/>
        <family val="1"/>
        <charset val="186"/>
      </rPr>
      <t xml:space="preserve"> 14 </t>
    </r>
    <r>
      <rPr>
        <sz val="11"/>
        <color theme="1"/>
        <rFont val="Times New Roman"/>
        <family val="1"/>
      </rPr>
      <t xml:space="preserve">d. Nr. </t>
    </r>
    <r>
      <rPr>
        <u/>
        <sz val="11"/>
        <color theme="1"/>
        <rFont val="Times New Roman"/>
        <family val="1"/>
        <charset val="186"/>
      </rPr>
      <t>2021-2/1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</si>
</sst>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b/>
      <i/>
      <u/>
      <sz val="11"/>
      <color rgb="FF00B0F0"/>
      <name val="Times New Roman"/>
      <family val="1"/>
      <charset val="186"/>
    </font>
    <font>
      <sz val="11"/>
      <color rgb="FF00B0F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u/>
      <sz val="11"/>
      <color rgb="FFFF0000"/>
      <name val="Times New Roman"/>
      <family val="1"/>
      <charset val="186"/>
    </font>
    <font>
      <b/>
      <sz val="11"/>
      <color rgb="FF00B0F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indent="8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 indent="15"/>
    </xf>
    <xf numFmtId="0" fontId="1" fillId="0" borderId="1" xfId="0" applyFont="1" applyFill="1" applyBorder="1"/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2" fontId="12" fillId="0" borderId="2" xfId="0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vertical="center" wrapText="1"/>
    </xf>
    <xf numFmtId="2" fontId="18" fillId="0" borderId="0" xfId="0" applyNumberFormat="1" applyFont="1" applyFill="1"/>
    <xf numFmtId="2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/>
    </xf>
    <xf numFmtId="2" fontId="17" fillId="0" borderId="0" xfId="0" applyNumberFormat="1" applyFont="1" applyFill="1"/>
    <xf numFmtId="2" fontId="19" fillId="0" borderId="0" xfId="0" applyNumberFormat="1" applyFont="1" applyFill="1"/>
    <xf numFmtId="2" fontId="19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vertical="center" wrapText="1"/>
    </xf>
    <xf numFmtId="0" fontId="21" fillId="0" borderId="0" xfId="0" applyFont="1" applyFill="1"/>
    <xf numFmtId="2" fontId="21" fillId="0" borderId="0" xfId="0" applyNumberFormat="1" applyFont="1" applyFill="1"/>
    <xf numFmtId="2" fontId="10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/>
    <xf numFmtId="2" fontId="23" fillId="0" borderId="0" xfId="0" applyNumberFormat="1" applyFont="1" applyFill="1"/>
    <xf numFmtId="0" fontId="23" fillId="0" borderId="0" xfId="0" applyFont="1" applyFill="1"/>
    <xf numFmtId="2" fontId="24" fillId="0" borderId="0" xfId="0" applyNumberFormat="1" applyFont="1" applyFill="1"/>
    <xf numFmtId="2" fontId="25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top" wrapText="1" shrinkToFit="1"/>
    </xf>
    <xf numFmtId="0" fontId="9" fillId="0" borderId="0" xfId="0" applyFont="1" applyFill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37" zoomScale="80" zoomScaleNormal="80" zoomScaleSheetLayoutView="70" workbookViewId="0">
      <selection activeCell="C13" sqref="C13:F13"/>
    </sheetView>
  </sheetViews>
  <sheetFormatPr defaultColWidth="9.140625" defaultRowHeight="15" x14ac:dyDescent="0.25"/>
  <cols>
    <col min="1" max="1" width="6.7109375" style="3" customWidth="1"/>
    <col min="2" max="2" width="20.42578125" style="3" customWidth="1"/>
    <col min="3" max="3" width="39.85546875" style="3" customWidth="1"/>
    <col min="4" max="4" width="37.5703125" style="3" customWidth="1"/>
    <col min="5" max="5" width="13.7109375" style="3" customWidth="1"/>
    <col min="6" max="6" width="12.85546875" style="3" customWidth="1"/>
    <col min="7" max="8" width="14.5703125" style="3" customWidth="1"/>
    <col min="9" max="10" width="17.7109375" style="3" customWidth="1"/>
    <col min="11" max="11" width="17" style="3" customWidth="1"/>
    <col min="12" max="12" width="11.85546875" style="3" customWidth="1"/>
    <col min="13" max="13" width="10.28515625" style="3" bestFit="1" customWidth="1"/>
    <col min="14" max="14" width="11.28515625" style="3" customWidth="1"/>
    <col min="15" max="15" width="14.140625" style="3" customWidth="1"/>
    <col min="16" max="16384" width="9.140625" style="3"/>
  </cols>
  <sheetData>
    <row r="1" spans="1:13" ht="136.5" customHeight="1" x14ac:dyDescent="0.25">
      <c r="F1" s="85" t="s">
        <v>79</v>
      </c>
      <c r="G1" s="85"/>
      <c r="H1" s="2"/>
      <c r="I1" s="1"/>
      <c r="J1" s="2"/>
      <c r="K1" s="85"/>
      <c r="L1" s="85"/>
      <c r="M1" s="85"/>
    </row>
    <row r="2" spans="1:13" ht="14.25" customHeight="1" x14ac:dyDescent="0.25">
      <c r="A2" s="4"/>
    </row>
    <row r="3" spans="1:13" ht="15.75" customHeight="1" x14ac:dyDescent="0.25">
      <c r="A3" s="4"/>
      <c r="F3" s="86" t="s">
        <v>2</v>
      </c>
      <c r="G3" s="86"/>
      <c r="H3" s="5"/>
      <c r="K3" s="87"/>
      <c r="L3" s="87"/>
      <c r="M3" s="87"/>
    </row>
    <row r="4" spans="1:13" ht="44.25" customHeight="1" x14ac:dyDescent="0.25">
      <c r="A4" s="4"/>
      <c r="F4" s="82" t="s">
        <v>65</v>
      </c>
      <c r="G4" s="82"/>
      <c r="H4" s="6"/>
      <c r="I4" s="7"/>
      <c r="J4" s="7"/>
      <c r="K4" s="8"/>
      <c r="L4" s="8"/>
      <c r="M4" s="8"/>
    </row>
    <row r="5" spans="1:13" ht="15.75" customHeight="1" x14ac:dyDescent="0.25">
      <c r="A5" s="4"/>
      <c r="F5" s="9"/>
      <c r="G5" s="10" t="s">
        <v>3</v>
      </c>
      <c r="H5" s="10"/>
      <c r="I5" s="9"/>
      <c r="J5" s="9"/>
      <c r="K5" s="9"/>
      <c r="L5" s="9"/>
      <c r="M5" s="9"/>
    </row>
    <row r="6" spans="1:13" ht="15.75" customHeight="1" x14ac:dyDescent="0.25">
      <c r="A6" s="4"/>
      <c r="F6" s="83" t="s">
        <v>66</v>
      </c>
      <c r="G6" s="83"/>
      <c r="H6" s="11"/>
      <c r="K6" s="83"/>
      <c r="L6" s="83"/>
      <c r="M6" s="9"/>
    </row>
    <row r="7" spans="1:13" ht="15.75" customHeight="1" x14ac:dyDescent="0.25">
      <c r="A7" s="4"/>
      <c r="F7" s="11"/>
      <c r="G7" s="11"/>
      <c r="H7" s="11"/>
      <c r="K7" s="11"/>
      <c r="L7" s="11"/>
      <c r="M7" s="9"/>
    </row>
    <row r="8" spans="1:13" ht="15.75" customHeight="1" x14ac:dyDescent="0.25">
      <c r="A8" s="4"/>
      <c r="B8" s="12"/>
      <c r="C8" s="84" t="s">
        <v>67</v>
      </c>
      <c r="D8" s="84"/>
      <c r="E8" s="84"/>
      <c r="F8" s="84"/>
      <c r="G8" s="12"/>
      <c r="H8" s="12"/>
      <c r="I8" s="12"/>
      <c r="J8" s="12"/>
      <c r="K8" s="11"/>
      <c r="L8" s="11"/>
      <c r="M8" s="9"/>
    </row>
    <row r="9" spans="1:13" ht="15.75" customHeight="1" x14ac:dyDescent="0.25">
      <c r="A9" s="4"/>
      <c r="C9" s="88" t="s">
        <v>0</v>
      </c>
      <c r="D9" s="88"/>
      <c r="E9" s="88"/>
      <c r="F9" s="11"/>
      <c r="G9" s="11"/>
      <c r="H9" s="11"/>
      <c r="K9" s="11"/>
      <c r="L9" s="11"/>
      <c r="M9" s="9"/>
    </row>
    <row r="10" spans="1:13" ht="15.75" customHeight="1" x14ac:dyDescent="0.25">
      <c r="A10" s="4"/>
      <c r="F10" s="11"/>
      <c r="G10" s="11"/>
      <c r="H10" s="11"/>
      <c r="K10" s="11"/>
      <c r="L10" s="11"/>
      <c r="M10" s="9"/>
    </row>
    <row r="11" spans="1:13" ht="15.75" customHeight="1" x14ac:dyDescent="0.25">
      <c r="A11" s="4"/>
      <c r="B11" s="92" t="s">
        <v>80</v>
      </c>
      <c r="C11" s="92"/>
      <c r="D11" s="92"/>
      <c r="E11" s="92"/>
      <c r="F11" s="92"/>
      <c r="G11" s="92"/>
      <c r="H11" s="92"/>
      <c r="I11" s="92"/>
      <c r="J11" s="92"/>
      <c r="K11" s="92"/>
      <c r="L11" s="11"/>
      <c r="M11" s="9"/>
    </row>
    <row r="12" spans="1:13" ht="15.75" customHeight="1" x14ac:dyDescent="0.25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9"/>
    </row>
    <row r="13" spans="1:13" ht="15.75" customHeight="1" x14ac:dyDescent="0.25">
      <c r="A13" s="4"/>
      <c r="C13" s="93" t="s">
        <v>86</v>
      </c>
      <c r="D13" s="94"/>
      <c r="E13" s="94"/>
      <c r="F13" s="94"/>
      <c r="G13" s="11"/>
      <c r="H13" s="11"/>
      <c r="K13" s="11"/>
      <c r="L13" s="11"/>
      <c r="M13" s="9"/>
    </row>
    <row r="14" spans="1:13" ht="15.75" customHeight="1" x14ac:dyDescent="0.25">
      <c r="A14" s="4"/>
      <c r="C14" s="88" t="s">
        <v>33</v>
      </c>
      <c r="D14" s="88"/>
      <c r="E14" s="88"/>
      <c r="F14" s="88"/>
      <c r="G14" s="11"/>
      <c r="H14" s="11"/>
      <c r="K14" s="11"/>
      <c r="L14" s="11"/>
      <c r="M14" s="9"/>
    </row>
    <row r="15" spans="1:13" x14ac:dyDescent="0.25">
      <c r="A15" s="4"/>
      <c r="B15" s="89" t="s">
        <v>68</v>
      </c>
      <c r="C15" s="89"/>
    </row>
    <row r="16" spans="1:13" x14ac:dyDescent="0.25">
      <c r="A16" s="14"/>
      <c r="B16" s="90" t="s">
        <v>17</v>
      </c>
      <c r="C16" s="90"/>
      <c r="D16" s="90"/>
      <c r="E16" s="90"/>
      <c r="F16" s="15"/>
      <c r="G16" s="15"/>
      <c r="H16" s="15"/>
      <c r="I16" s="15"/>
      <c r="J16" s="15"/>
      <c r="K16" s="15"/>
    </row>
    <row r="17" spans="1:16" x14ac:dyDescent="0.25">
      <c r="A17" s="14"/>
      <c r="B17" s="16"/>
      <c r="C17" s="16"/>
      <c r="D17" s="16"/>
      <c r="E17" s="16"/>
      <c r="F17" s="15"/>
      <c r="G17" s="15"/>
      <c r="H17" s="15"/>
      <c r="I17" s="15"/>
      <c r="J17" s="15"/>
      <c r="K17" s="15"/>
    </row>
    <row r="18" spans="1:16" x14ac:dyDescent="0.25">
      <c r="A18" s="14"/>
      <c r="B18" s="91" t="s">
        <v>69</v>
      </c>
      <c r="C18" s="91"/>
      <c r="D18" s="16"/>
      <c r="E18" s="16"/>
      <c r="F18" s="15"/>
      <c r="G18" s="15"/>
      <c r="H18" s="15"/>
      <c r="I18" s="15"/>
      <c r="J18" s="15"/>
      <c r="K18" s="15"/>
    </row>
    <row r="19" spans="1:16" x14ac:dyDescent="0.25">
      <c r="A19" s="17"/>
      <c r="B19" s="15" t="s">
        <v>1</v>
      </c>
      <c r="C19" s="15"/>
      <c r="D19" s="15"/>
      <c r="E19" s="18"/>
      <c r="F19" s="18"/>
      <c r="G19" s="18"/>
      <c r="H19" s="18"/>
      <c r="I19" s="18"/>
      <c r="J19" s="18"/>
    </row>
    <row r="20" spans="1:16" x14ac:dyDescent="0.25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5"/>
    </row>
    <row r="21" spans="1:16" x14ac:dyDescent="0.25">
      <c r="A21" s="14"/>
      <c r="B21" s="19"/>
      <c r="C21" s="19"/>
      <c r="D21" s="15"/>
      <c r="E21" s="15"/>
      <c r="F21" s="19"/>
      <c r="G21" s="19"/>
      <c r="H21" s="19"/>
      <c r="I21" s="19"/>
      <c r="J21" s="19"/>
      <c r="K21" s="15"/>
    </row>
    <row r="22" spans="1:16" ht="52.5" customHeight="1" x14ac:dyDescent="0.25">
      <c r="A22" s="67" t="s">
        <v>4</v>
      </c>
      <c r="B22" s="75" t="s">
        <v>81</v>
      </c>
      <c r="C22" s="74" t="s">
        <v>19</v>
      </c>
      <c r="D22" s="74"/>
      <c r="E22" s="67" t="s">
        <v>82</v>
      </c>
      <c r="F22" s="67" t="s">
        <v>83</v>
      </c>
      <c r="G22" s="70" t="s">
        <v>24</v>
      </c>
      <c r="H22" s="71"/>
      <c r="I22" s="71"/>
      <c r="J22" s="71"/>
      <c r="K22" s="72"/>
    </row>
    <row r="23" spans="1:16" ht="36" customHeight="1" x14ac:dyDescent="0.25">
      <c r="A23" s="68"/>
      <c r="B23" s="76"/>
      <c r="C23" s="73" t="s">
        <v>20</v>
      </c>
      <c r="D23" s="75" t="s">
        <v>5</v>
      </c>
      <c r="E23" s="68"/>
      <c r="F23" s="68"/>
      <c r="G23" s="80" t="s">
        <v>30</v>
      </c>
      <c r="H23" s="81"/>
      <c r="I23" s="73" t="s">
        <v>21</v>
      </c>
      <c r="J23" s="73"/>
      <c r="K23" s="73"/>
      <c r="L23" s="20"/>
    </row>
    <row r="24" spans="1:16" ht="102" customHeight="1" x14ac:dyDescent="0.25">
      <c r="A24" s="68"/>
      <c r="B24" s="76"/>
      <c r="C24" s="73"/>
      <c r="D24" s="76"/>
      <c r="E24" s="68"/>
      <c r="F24" s="68"/>
      <c r="G24" s="76" t="s">
        <v>84</v>
      </c>
      <c r="H24" s="76" t="s">
        <v>32</v>
      </c>
      <c r="I24" s="73" t="s">
        <v>85</v>
      </c>
      <c r="J24" s="78" t="s">
        <v>25</v>
      </c>
      <c r="K24" s="75" t="s">
        <v>26</v>
      </c>
      <c r="L24" s="20"/>
    </row>
    <row r="25" spans="1:16" ht="45" customHeight="1" x14ac:dyDescent="0.25">
      <c r="A25" s="69"/>
      <c r="B25" s="77"/>
      <c r="C25" s="73"/>
      <c r="D25" s="77"/>
      <c r="E25" s="69"/>
      <c r="F25" s="69"/>
      <c r="G25" s="77"/>
      <c r="H25" s="77"/>
      <c r="I25" s="73"/>
      <c r="J25" s="79"/>
      <c r="K25" s="77"/>
      <c r="L25" s="20"/>
    </row>
    <row r="26" spans="1:16" x14ac:dyDescent="0.25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 t="s">
        <v>31</v>
      </c>
      <c r="L26" s="20"/>
    </row>
    <row r="27" spans="1:16" x14ac:dyDescent="0.25">
      <c r="A27" s="22" t="s">
        <v>6</v>
      </c>
      <c r="B27" s="105" t="s">
        <v>7</v>
      </c>
      <c r="C27" s="71"/>
      <c r="D27" s="71"/>
      <c r="E27" s="71"/>
      <c r="F27" s="71"/>
      <c r="G27" s="71"/>
      <c r="H27" s="71"/>
      <c r="I27" s="71"/>
      <c r="J27" s="71"/>
      <c r="K27" s="72"/>
      <c r="L27" s="50"/>
    </row>
    <row r="28" spans="1:16" ht="231.75" customHeight="1" x14ac:dyDescent="0.25">
      <c r="A28" s="67" t="s">
        <v>8</v>
      </c>
      <c r="B28" s="103" t="s">
        <v>35</v>
      </c>
      <c r="C28" s="102" t="s">
        <v>36</v>
      </c>
      <c r="D28" s="72"/>
      <c r="E28" s="23"/>
      <c r="F28" s="24"/>
      <c r="G28" s="23"/>
      <c r="H28" s="23"/>
      <c r="I28" s="23"/>
      <c r="J28" s="23"/>
      <c r="K28" s="23"/>
      <c r="L28" s="20"/>
    </row>
    <row r="29" spans="1:16" ht="409.5" customHeight="1" x14ac:dyDescent="0.25">
      <c r="A29" s="69"/>
      <c r="B29" s="104"/>
      <c r="C29" s="47" t="s">
        <v>77</v>
      </c>
      <c r="D29" s="47" t="s">
        <v>78</v>
      </c>
      <c r="E29" s="42"/>
      <c r="F29" s="24"/>
      <c r="G29" s="23"/>
      <c r="H29" s="23"/>
      <c r="I29" s="23"/>
      <c r="J29" s="23"/>
      <c r="K29" s="23"/>
      <c r="L29" s="50"/>
      <c r="M29" s="4"/>
      <c r="N29" s="52"/>
    </row>
    <row r="30" spans="1:16" x14ac:dyDescent="0.25">
      <c r="A30" s="26" t="s">
        <v>9</v>
      </c>
      <c r="B30" s="97" t="s">
        <v>37</v>
      </c>
      <c r="C30" s="98"/>
      <c r="D30" s="99"/>
      <c r="E30" s="43">
        <v>290000</v>
      </c>
      <c r="F30" s="39">
        <f>75000+75000</f>
        <v>150000</v>
      </c>
      <c r="G30" s="25">
        <f>74635.64+I30</f>
        <v>149974.40000000002</v>
      </c>
      <c r="H30" s="25">
        <f>5509.22+J30</f>
        <v>27853.99</v>
      </c>
      <c r="I30" s="25">
        <f>75029.94+308.82</f>
        <v>75338.760000000009</v>
      </c>
      <c r="J30" s="25">
        <f>22241.83+102.94</f>
        <v>22344.77</v>
      </c>
      <c r="K30" s="25">
        <f>I30+J30</f>
        <v>97683.530000000013</v>
      </c>
      <c r="L30" s="57"/>
      <c r="M30" s="63"/>
      <c r="N30" s="59"/>
      <c r="O30" s="58"/>
      <c r="P30" s="58"/>
    </row>
    <row r="31" spans="1:16" x14ac:dyDescent="0.25">
      <c r="A31" s="26" t="s">
        <v>38</v>
      </c>
      <c r="B31" s="97" t="s">
        <v>39</v>
      </c>
      <c r="C31" s="98"/>
      <c r="D31" s="99"/>
      <c r="E31" s="43">
        <v>6000</v>
      </c>
      <c r="F31" s="39">
        <f>2000</f>
        <v>2000</v>
      </c>
      <c r="G31" s="25">
        <f>0+I31</f>
        <v>2000</v>
      </c>
      <c r="H31" s="25">
        <f>80+J31</f>
        <v>2325</v>
      </c>
      <c r="I31" s="25">
        <v>2000</v>
      </c>
      <c r="J31" s="25">
        <v>2245</v>
      </c>
      <c r="K31" s="25">
        <f t="shared" ref="K31:K35" si="0">I31+J31</f>
        <v>4245</v>
      </c>
      <c r="L31" s="57"/>
      <c r="M31" s="64"/>
      <c r="N31" s="49"/>
    </row>
    <row r="32" spans="1:16" ht="15" customHeight="1" x14ac:dyDescent="0.25">
      <c r="A32" s="26" t="s">
        <v>44</v>
      </c>
      <c r="B32" s="97" t="s">
        <v>40</v>
      </c>
      <c r="C32" s="98"/>
      <c r="D32" s="99"/>
      <c r="E32" s="43">
        <v>22000</v>
      </c>
      <c r="F32" s="39">
        <f>2500+8000</f>
        <v>10500</v>
      </c>
      <c r="G32" s="25">
        <f>2500+I32</f>
        <v>10500</v>
      </c>
      <c r="H32" s="25">
        <f>350+J32</f>
        <v>993.85</v>
      </c>
      <c r="I32" s="25">
        <v>8000</v>
      </c>
      <c r="J32" s="25">
        <v>643.85</v>
      </c>
      <c r="K32" s="25">
        <f t="shared" si="0"/>
        <v>8643.85</v>
      </c>
      <c r="L32" s="57"/>
      <c r="M32" s="64"/>
      <c r="N32" s="49"/>
    </row>
    <row r="33" spans="1:14" x14ac:dyDescent="0.25">
      <c r="A33" s="26" t="s">
        <v>45</v>
      </c>
      <c r="B33" s="97" t="s">
        <v>41</v>
      </c>
      <c r="C33" s="98"/>
      <c r="D33" s="99"/>
      <c r="E33" s="43">
        <v>500</v>
      </c>
      <c r="F33" s="39">
        <f>180</f>
        <v>180</v>
      </c>
      <c r="G33" s="25">
        <f>180</f>
        <v>180</v>
      </c>
      <c r="H33" s="25">
        <f>780</f>
        <v>780</v>
      </c>
      <c r="I33" s="25">
        <v>0</v>
      </c>
      <c r="J33" s="25">
        <v>0</v>
      </c>
      <c r="K33" s="25">
        <f t="shared" si="0"/>
        <v>0</v>
      </c>
      <c r="L33" s="57"/>
      <c r="M33" s="64"/>
      <c r="N33" s="49"/>
    </row>
    <row r="34" spans="1:14" x14ac:dyDescent="0.25">
      <c r="A34" s="26" t="s">
        <v>46</v>
      </c>
      <c r="B34" s="97" t="s">
        <v>42</v>
      </c>
      <c r="C34" s="98"/>
      <c r="D34" s="99"/>
      <c r="E34" s="43">
        <v>2000</v>
      </c>
      <c r="F34" s="39">
        <f>2000</f>
        <v>2000</v>
      </c>
      <c r="G34" s="25">
        <f>2000</f>
        <v>2000</v>
      </c>
      <c r="H34" s="61">
        <f>104.4+J34</f>
        <v>914.4</v>
      </c>
      <c r="I34" s="61">
        <v>0</v>
      </c>
      <c r="J34" s="61">
        <v>810</v>
      </c>
      <c r="K34" s="25">
        <f t="shared" si="0"/>
        <v>810</v>
      </c>
      <c r="L34" s="57"/>
      <c r="M34" s="64"/>
      <c r="N34" s="49"/>
    </row>
    <row r="35" spans="1:14" x14ac:dyDescent="0.25">
      <c r="A35" s="26" t="s">
        <v>47</v>
      </c>
      <c r="B35" s="113" t="s">
        <v>43</v>
      </c>
      <c r="C35" s="113"/>
      <c r="D35" s="113"/>
      <c r="E35" s="43">
        <v>2000</v>
      </c>
      <c r="F35" s="39">
        <f>2000</f>
        <v>2000</v>
      </c>
      <c r="G35" s="46">
        <f>0+I35</f>
        <v>2000</v>
      </c>
      <c r="H35" s="60">
        <f>0+J35</f>
        <v>1950</v>
      </c>
      <c r="I35" s="60">
        <v>2000</v>
      </c>
      <c r="J35" s="60">
        <v>1950</v>
      </c>
      <c r="K35" s="25">
        <f t="shared" si="0"/>
        <v>3950</v>
      </c>
      <c r="L35" s="57"/>
      <c r="M35" s="64"/>
      <c r="N35" s="49"/>
    </row>
    <row r="36" spans="1:14" ht="126.75" customHeight="1" x14ac:dyDescent="0.25">
      <c r="A36" s="67" t="s">
        <v>22</v>
      </c>
      <c r="B36" s="95" t="s">
        <v>48</v>
      </c>
      <c r="C36" s="95" t="s">
        <v>49</v>
      </c>
      <c r="D36" s="95"/>
      <c r="E36" s="23"/>
      <c r="F36" s="24"/>
      <c r="G36" s="23"/>
      <c r="H36" s="23"/>
      <c r="I36" s="23"/>
      <c r="J36" s="23"/>
      <c r="K36" s="23"/>
      <c r="L36" s="57"/>
      <c r="M36" s="64"/>
    </row>
    <row r="37" spans="1:14" ht="200.25" customHeight="1" x14ac:dyDescent="0.25">
      <c r="A37" s="69"/>
      <c r="B37" s="96"/>
      <c r="C37" s="48" t="s">
        <v>75</v>
      </c>
      <c r="D37" s="48" t="s">
        <v>76</v>
      </c>
      <c r="E37" s="23"/>
      <c r="F37" s="24"/>
      <c r="G37" s="23"/>
      <c r="H37" s="23"/>
      <c r="I37" s="23"/>
      <c r="J37" s="23"/>
      <c r="K37" s="23"/>
      <c r="L37" s="57"/>
      <c r="M37" s="64"/>
    </row>
    <row r="38" spans="1:14" x14ac:dyDescent="0.25">
      <c r="A38" s="22" t="s">
        <v>23</v>
      </c>
      <c r="B38" s="111" t="s">
        <v>37</v>
      </c>
      <c r="C38" s="112"/>
      <c r="D38" s="112"/>
      <c r="E38" s="42">
        <v>45000</v>
      </c>
      <c r="F38" s="41">
        <f>11770+11760</f>
        <v>23530</v>
      </c>
      <c r="G38" s="46">
        <f>11760.48+I38</f>
        <v>23522.629999999997</v>
      </c>
      <c r="H38" s="46">
        <f>0+J38</f>
        <v>423.18</v>
      </c>
      <c r="I38" s="46">
        <v>11762.15</v>
      </c>
      <c r="J38" s="46">
        <v>423.18</v>
      </c>
      <c r="K38" s="46">
        <f>I38+J38</f>
        <v>12185.33</v>
      </c>
      <c r="L38" s="57"/>
      <c r="M38" s="63"/>
      <c r="N38" s="59"/>
    </row>
    <row r="39" spans="1:14" x14ac:dyDescent="0.25">
      <c r="A39" s="22" t="s">
        <v>54</v>
      </c>
      <c r="B39" s="111" t="s">
        <v>50</v>
      </c>
      <c r="C39" s="112"/>
      <c r="D39" s="112"/>
      <c r="E39" s="42">
        <v>68000</v>
      </c>
      <c r="F39" s="41">
        <f>38000+7000</f>
        <v>45000</v>
      </c>
      <c r="G39" s="46">
        <f>38000+I39</f>
        <v>45000</v>
      </c>
      <c r="H39" s="46">
        <f>7884.32+J39</f>
        <v>10970.95</v>
      </c>
      <c r="I39" s="46">
        <v>7000</v>
      </c>
      <c r="J39" s="46">
        <v>3086.63</v>
      </c>
      <c r="K39" s="46">
        <f t="shared" ref="K39:K42" si="1">I39+J39</f>
        <v>10086.630000000001</v>
      </c>
      <c r="L39" s="57"/>
      <c r="M39" s="64"/>
      <c r="N39" s="49"/>
    </row>
    <row r="40" spans="1:14" x14ac:dyDescent="0.25">
      <c r="A40" s="22" t="s">
        <v>55</v>
      </c>
      <c r="B40" s="111" t="s">
        <v>51</v>
      </c>
      <c r="C40" s="112"/>
      <c r="D40" s="112"/>
      <c r="E40" s="42">
        <v>12000</v>
      </c>
      <c r="F40" s="41">
        <f>2520+4000</f>
        <v>6520</v>
      </c>
      <c r="G40" s="46">
        <f>2404.57+I40</f>
        <v>6436.0599999999995</v>
      </c>
      <c r="H40" s="46">
        <f>4952.9+J40</f>
        <v>6357.2999999999993</v>
      </c>
      <c r="I40" s="46">
        <v>4031.49</v>
      </c>
      <c r="J40" s="46">
        <v>1404.4</v>
      </c>
      <c r="K40" s="46">
        <f t="shared" si="1"/>
        <v>5435.8899999999994</v>
      </c>
      <c r="L40" s="57"/>
      <c r="M40" s="63"/>
      <c r="N40" s="49"/>
    </row>
    <row r="41" spans="1:14" x14ac:dyDescent="0.25">
      <c r="A41" s="22" t="s">
        <v>56</v>
      </c>
      <c r="B41" s="111" t="s">
        <v>52</v>
      </c>
      <c r="C41" s="112"/>
      <c r="D41" s="112"/>
      <c r="E41" s="42">
        <v>6000</v>
      </c>
      <c r="F41" s="41">
        <f>650+3000</f>
        <v>3650</v>
      </c>
      <c r="G41" s="46">
        <f>650+I41</f>
        <v>3650</v>
      </c>
      <c r="H41" s="60">
        <f>508.65+J41</f>
        <v>2465.2399999999998</v>
      </c>
      <c r="I41" s="60">
        <v>3000</v>
      </c>
      <c r="J41" s="60">
        <v>1956.59</v>
      </c>
      <c r="K41" s="46">
        <f t="shared" si="1"/>
        <v>4956.59</v>
      </c>
      <c r="L41" s="57"/>
      <c r="M41" s="64"/>
      <c r="N41" s="49"/>
    </row>
    <row r="42" spans="1:14" ht="15" customHeight="1" x14ac:dyDescent="0.25">
      <c r="A42" s="22" t="s">
        <v>57</v>
      </c>
      <c r="B42" s="111" t="s">
        <v>53</v>
      </c>
      <c r="C42" s="112"/>
      <c r="D42" s="112"/>
      <c r="E42" s="42">
        <v>1500</v>
      </c>
      <c r="F42" s="41">
        <f>750</f>
        <v>750</v>
      </c>
      <c r="G42" s="46">
        <f>0+I42</f>
        <v>677.16</v>
      </c>
      <c r="H42" s="46">
        <f>22.83+J42</f>
        <v>22.83</v>
      </c>
      <c r="I42" s="46">
        <v>677.16</v>
      </c>
      <c r="J42" s="46">
        <v>0</v>
      </c>
      <c r="K42" s="46">
        <f t="shared" si="1"/>
        <v>677.16</v>
      </c>
      <c r="L42" s="57"/>
      <c r="M42" s="63"/>
      <c r="N42" s="49"/>
    </row>
    <row r="43" spans="1:14" x14ac:dyDescent="0.25">
      <c r="A43" s="27" t="s">
        <v>10</v>
      </c>
      <c r="B43" s="105" t="s">
        <v>11</v>
      </c>
      <c r="C43" s="106"/>
      <c r="D43" s="106"/>
      <c r="E43" s="106"/>
      <c r="F43" s="106"/>
      <c r="G43" s="106"/>
      <c r="H43" s="106"/>
      <c r="I43" s="106"/>
      <c r="J43" s="106"/>
      <c r="K43" s="107"/>
      <c r="L43" s="57"/>
      <c r="M43" s="64"/>
    </row>
    <row r="44" spans="1:14" ht="15.75" customHeight="1" x14ac:dyDescent="0.25">
      <c r="A44" s="27" t="s">
        <v>12</v>
      </c>
      <c r="B44" s="108" t="s">
        <v>58</v>
      </c>
      <c r="C44" s="109" t="s">
        <v>58</v>
      </c>
      <c r="D44" s="110" t="s">
        <v>58</v>
      </c>
      <c r="E44" s="44">
        <v>17720</v>
      </c>
      <c r="F44" s="44">
        <f>5950+5950</f>
        <v>11900</v>
      </c>
      <c r="G44" s="25">
        <f>5944.38+I44</f>
        <v>11857.900000000001</v>
      </c>
      <c r="H44" s="25">
        <f>0+J44</f>
        <v>1977.06</v>
      </c>
      <c r="I44" s="25">
        <v>5913.52</v>
      </c>
      <c r="J44" s="25">
        <v>1977.06</v>
      </c>
      <c r="K44" s="25">
        <f>I44+J44</f>
        <v>7890.58</v>
      </c>
      <c r="L44" s="57"/>
      <c r="M44" s="63"/>
      <c r="N44" s="59"/>
    </row>
    <row r="45" spans="1:14" ht="15.75" customHeight="1" x14ac:dyDescent="0.25">
      <c r="A45" s="27" t="s">
        <v>62</v>
      </c>
      <c r="B45" s="108" t="s">
        <v>59</v>
      </c>
      <c r="C45" s="109" t="s">
        <v>59</v>
      </c>
      <c r="D45" s="110" t="s">
        <v>59</v>
      </c>
      <c r="E45" s="44">
        <v>12000</v>
      </c>
      <c r="F45" s="44">
        <f>4000+4000</f>
        <v>8000</v>
      </c>
      <c r="G45" s="25">
        <f>3999.57+I45</f>
        <v>7994.39</v>
      </c>
      <c r="H45" s="25">
        <f>0+J45</f>
        <v>200.23</v>
      </c>
      <c r="I45" s="25">
        <v>3994.82</v>
      </c>
      <c r="J45" s="25">
        <v>200.23</v>
      </c>
      <c r="K45" s="25">
        <f t="shared" ref="K45:K47" si="2">I45+J45</f>
        <v>4195.05</v>
      </c>
      <c r="L45" s="57"/>
      <c r="M45" s="64"/>
      <c r="N45" s="59"/>
    </row>
    <row r="46" spans="1:14" ht="15.75" customHeight="1" x14ac:dyDescent="0.25">
      <c r="A46" s="27" t="s">
        <v>63</v>
      </c>
      <c r="B46" s="108" t="s">
        <v>60</v>
      </c>
      <c r="C46" s="109" t="s">
        <v>60</v>
      </c>
      <c r="D46" s="110" t="s">
        <v>60</v>
      </c>
      <c r="E46" s="44">
        <v>5200</v>
      </c>
      <c r="F46" s="44">
        <f>5200</f>
        <v>5200</v>
      </c>
      <c r="G46" s="25">
        <f>4333.27+I46</f>
        <v>4333.2700000000004</v>
      </c>
      <c r="H46" s="25">
        <f>0+J46</f>
        <v>0</v>
      </c>
      <c r="I46" s="25">
        <f>0</f>
        <v>0</v>
      </c>
      <c r="J46" s="25">
        <v>0</v>
      </c>
      <c r="K46" s="25">
        <f t="shared" si="2"/>
        <v>0</v>
      </c>
      <c r="L46" s="57"/>
      <c r="M46" s="64"/>
      <c r="N46" s="59"/>
    </row>
    <row r="47" spans="1:14" ht="15" customHeight="1" x14ac:dyDescent="0.25">
      <c r="A47" s="22" t="s">
        <v>64</v>
      </c>
      <c r="B47" s="108" t="s">
        <v>61</v>
      </c>
      <c r="C47" s="109" t="s">
        <v>61</v>
      </c>
      <c r="D47" s="110" t="s">
        <v>61</v>
      </c>
      <c r="E47" s="44">
        <v>10080</v>
      </c>
      <c r="F47" s="44">
        <f>3360+3360</f>
        <v>6720</v>
      </c>
      <c r="G47" s="25">
        <f>3358.41+I47</f>
        <v>6704.18</v>
      </c>
      <c r="H47" s="25">
        <f>0+J47</f>
        <v>815.89</v>
      </c>
      <c r="I47" s="25">
        <v>3345.77</v>
      </c>
      <c r="J47" s="25">
        <v>815.89</v>
      </c>
      <c r="K47" s="25">
        <f t="shared" si="2"/>
        <v>4161.66</v>
      </c>
      <c r="L47" s="57"/>
      <c r="M47" s="64"/>
      <c r="N47" s="59"/>
    </row>
    <row r="48" spans="1:14" ht="24.75" customHeight="1" x14ac:dyDescent="0.25">
      <c r="A48" s="115" t="s">
        <v>13</v>
      </c>
      <c r="B48" s="116"/>
      <c r="C48" s="116"/>
      <c r="D48" s="117"/>
      <c r="E48" s="45">
        <f>SUM(E30:E42,E44:E47)</f>
        <v>500000</v>
      </c>
      <c r="F48" s="40">
        <f>SUM(F30:F42,F44:F47)</f>
        <v>277950</v>
      </c>
      <c r="G48" s="40">
        <f t="shared" ref="G48:K48" si="3">SUM(G30:G42,G44:G47)</f>
        <v>276829.99000000005</v>
      </c>
      <c r="H48" s="40">
        <f t="shared" si="3"/>
        <v>58049.919999999998</v>
      </c>
      <c r="I48" s="40">
        <f t="shared" si="3"/>
        <v>127063.67000000003</v>
      </c>
      <c r="J48" s="40">
        <f t="shared" si="3"/>
        <v>37857.599999999999</v>
      </c>
      <c r="K48" s="40">
        <f t="shared" si="3"/>
        <v>164921.27000000002</v>
      </c>
      <c r="L48" s="57"/>
      <c r="M48" s="62"/>
      <c r="N48" s="51"/>
    </row>
    <row r="49" spans="1:15" ht="15.75" customHeight="1" x14ac:dyDescent="0.25">
      <c r="F49" s="55"/>
      <c r="G49" s="55"/>
      <c r="I49" s="55"/>
      <c r="J49" s="56"/>
      <c r="K49" s="53"/>
      <c r="L49" s="66"/>
      <c r="M49" s="65"/>
    </row>
    <row r="50" spans="1:15" x14ac:dyDescent="0.25">
      <c r="A50" s="28"/>
      <c r="B50" s="84" t="s">
        <v>71</v>
      </c>
      <c r="C50" s="84"/>
      <c r="E50" s="9"/>
      <c r="F50" s="49"/>
      <c r="I50" s="84" t="s">
        <v>72</v>
      </c>
      <c r="J50" s="84"/>
      <c r="K50" s="55"/>
      <c r="L50" s="49"/>
      <c r="M50" s="49"/>
      <c r="N50" s="49"/>
      <c r="O50" s="49"/>
    </row>
    <row r="51" spans="1:15" x14ac:dyDescent="0.25">
      <c r="A51" s="28"/>
      <c r="B51" s="4" t="s">
        <v>14</v>
      </c>
      <c r="E51" s="29" t="s">
        <v>15</v>
      </c>
      <c r="I51" s="4" t="s">
        <v>18</v>
      </c>
      <c r="L51" s="49"/>
      <c r="M51" s="49"/>
      <c r="N51" s="49"/>
    </row>
    <row r="52" spans="1:15" x14ac:dyDescent="0.25">
      <c r="A52" s="28"/>
      <c r="B52" s="4"/>
      <c r="C52" s="30" t="s">
        <v>27</v>
      </c>
      <c r="E52" s="4"/>
      <c r="I52" s="4"/>
      <c r="L52" s="49"/>
      <c r="M52" s="49"/>
      <c r="N52" s="49"/>
    </row>
    <row r="53" spans="1:15" x14ac:dyDescent="0.25">
      <c r="A53" s="28"/>
      <c r="B53" s="4"/>
      <c r="C53" s="30"/>
      <c r="E53" s="4"/>
      <c r="I53" s="4"/>
      <c r="K53" s="30"/>
      <c r="L53" s="54"/>
    </row>
    <row r="54" spans="1:15" ht="36" customHeight="1" x14ac:dyDescent="0.25">
      <c r="A54" s="31"/>
      <c r="B54" s="114" t="s">
        <v>74</v>
      </c>
      <c r="C54" s="114"/>
      <c r="E54" s="32"/>
      <c r="I54" s="84" t="s">
        <v>70</v>
      </c>
      <c r="J54" s="84"/>
    </row>
    <row r="55" spans="1:15" x14ac:dyDescent="0.25">
      <c r="A55" s="4"/>
      <c r="B55" s="4" t="s">
        <v>16</v>
      </c>
      <c r="E55" s="4" t="s">
        <v>15</v>
      </c>
      <c r="I55" s="4" t="s">
        <v>18</v>
      </c>
      <c r="J55" s="4"/>
    </row>
    <row r="57" spans="1:15" x14ac:dyDescent="0.25">
      <c r="B57" s="101" t="s">
        <v>34</v>
      </c>
      <c r="C57" s="101"/>
      <c r="D57" s="101"/>
    </row>
    <row r="58" spans="1:15" ht="21" customHeight="1" x14ac:dyDescent="0.25">
      <c r="B58" s="33"/>
      <c r="C58" s="33"/>
      <c r="D58" s="34"/>
    </row>
    <row r="59" spans="1:15" ht="15" customHeight="1" x14ac:dyDescent="0.25">
      <c r="B59" s="100"/>
      <c r="C59" s="100"/>
      <c r="D59" s="35"/>
      <c r="F59" s="9"/>
      <c r="I59" s="84"/>
      <c r="J59" s="84"/>
    </row>
    <row r="60" spans="1:15" x14ac:dyDescent="0.25">
      <c r="B60" s="118" t="s">
        <v>28</v>
      </c>
      <c r="C60" s="118"/>
      <c r="D60" s="36"/>
      <c r="E60" s="38" t="s">
        <v>29</v>
      </c>
      <c r="F60" s="37"/>
      <c r="I60" s="4" t="s">
        <v>18</v>
      </c>
      <c r="J60" s="4"/>
    </row>
    <row r="61" spans="1:15" ht="29.25" customHeight="1" x14ac:dyDescent="0.25"/>
    <row r="62" spans="1:15" x14ac:dyDescent="0.25">
      <c r="B62" s="86" t="s">
        <v>73</v>
      </c>
      <c r="C62" s="86"/>
      <c r="D62" s="86"/>
      <c r="E62" s="86"/>
      <c r="F62" s="86"/>
      <c r="G62" s="86"/>
      <c r="H62" s="86"/>
      <c r="I62" s="86"/>
    </row>
  </sheetData>
  <mergeCells count="63">
    <mergeCell ref="B62:I62"/>
    <mergeCell ref="B41:D41"/>
    <mergeCell ref="B42:D42"/>
    <mergeCell ref="B33:D33"/>
    <mergeCell ref="B34:D34"/>
    <mergeCell ref="B35:D35"/>
    <mergeCell ref="B39:D39"/>
    <mergeCell ref="B40:D40"/>
    <mergeCell ref="B54:C54"/>
    <mergeCell ref="I54:J54"/>
    <mergeCell ref="A48:D48"/>
    <mergeCell ref="A36:A37"/>
    <mergeCell ref="I59:J59"/>
    <mergeCell ref="B60:C60"/>
    <mergeCell ref="I50:J50"/>
    <mergeCell ref="B27:K27"/>
    <mergeCell ref="B43:K43"/>
    <mergeCell ref="C36:D36"/>
    <mergeCell ref="B46:D46"/>
    <mergeCell ref="B47:D47"/>
    <mergeCell ref="B45:D45"/>
    <mergeCell ref="B38:D38"/>
    <mergeCell ref="B44:D44"/>
    <mergeCell ref="A28:A29"/>
    <mergeCell ref="B36:B37"/>
    <mergeCell ref="B31:D31"/>
    <mergeCell ref="B32:D32"/>
    <mergeCell ref="B59:C59"/>
    <mergeCell ref="B57:D57"/>
    <mergeCell ref="B50:C50"/>
    <mergeCell ref="C28:D28"/>
    <mergeCell ref="B28:B29"/>
    <mergeCell ref="B30:D30"/>
    <mergeCell ref="C9:E9"/>
    <mergeCell ref="B15:C15"/>
    <mergeCell ref="B16:E16"/>
    <mergeCell ref="B18:C18"/>
    <mergeCell ref="B11:K11"/>
    <mergeCell ref="C13:F13"/>
    <mergeCell ref="C14:F14"/>
    <mergeCell ref="F4:G4"/>
    <mergeCell ref="F6:G6"/>
    <mergeCell ref="K6:L6"/>
    <mergeCell ref="C8:F8"/>
    <mergeCell ref="K1:M1"/>
    <mergeCell ref="F3:G3"/>
    <mergeCell ref="K3:M3"/>
    <mergeCell ref="F1:G1"/>
    <mergeCell ref="A22:A25"/>
    <mergeCell ref="E22:E25"/>
    <mergeCell ref="F22:F25"/>
    <mergeCell ref="G22:K22"/>
    <mergeCell ref="I23:K23"/>
    <mergeCell ref="I24:I25"/>
    <mergeCell ref="C22:D22"/>
    <mergeCell ref="D23:D25"/>
    <mergeCell ref="K24:K25"/>
    <mergeCell ref="J24:J25"/>
    <mergeCell ref="C23:C25"/>
    <mergeCell ref="G24:G25"/>
    <mergeCell ref="H24:H25"/>
    <mergeCell ref="G23:H23"/>
    <mergeCell ref="B22:B2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2022-02-04T11:57:49Z</dcterms:modified>
</cp:coreProperties>
</file>